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75" windowHeight="4200" activeTab="0"/>
  </bookViews>
  <sheets>
    <sheet name="P&amp;L" sheetId="1" r:id="rId1"/>
    <sheet name="BS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1">'BS'!$A$1:$J$56</definedName>
    <definedName name="_xlnm.Print_Area" localSheetId="0">'P&amp;L'!$A$1:$M$73</definedName>
  </definedNames>
  <calcPr fullCalcOnLoad="1"/>
</workbook>
</file>

<file path=xl/sharedStrings.xml><?xml version="1.0" encoding="utf-8"?>
<sst xmlns="http://schemas.openxmlformats.org/spreadsheetml/2006/main" count="134" uniqueCount="110">
  <si>
    <t xml:space="preserve">       INDIVIDUAL QUARTER</t>
  </si>
  <si>
    <t>Current Year</t>
  </si>
  <si>
    <t>Preceding Year</t>
  </si>
  <si>
    <t>Quarter</t>
  </si>
  <si>
    <t xml:space="preserve">Corresponding </t>
  </si>
  <si>
    <t>To Date</t>
  </si>
  <si>
    <t>Corresponding</t>
  </si>
  <si>
    <t>Period</t>
  </si>
  <si>
    <t>RM'000</t>
  </si>
  <si>
    <t>1 (a)</t>
  </si>
  <si>
    <t>Turnover</t>
  </si>
  <si>
    <t>(b)</t>
  </si>
  <si>
    <t>Investment Income</t>
  </si>
  <si>
    <t>(c)</t>
  </si>
  <si>
    <t>Other income including interest income</t>
  </si>
  <si>
    <t>2 (a)</t>
  </si>
  <si>
    <t>Operating profit/(loss) before interest on</t>
  </si>
  <si>
    <t xml:space="preserve">borrowings, depreciation and </t>
  </si>
  <si>
    <t>Interest on borrowings</t>
  </si>
  <si>
    <t>(d)</t>
  </si>
  <si>
    <t>Exceptional items</t>
  </si>
  <si>
    <t>(e)</t>
  </si>
  <si>
    <t>Operating profit/(loss) after interest on</t>
  </si>
  <si>
    <t>amortisation and exceptional items but</t>
  </si>
  <si>
    <t>before income tax, minority interests and</t>
  </si>
  <si>
    <t xml:space="preserve">                                                              </t>
  </si>
  <si>
    <t>extraordinary items</t>
  </si>
  <si>
    <t>(f)</t>
  </si>
  <si>
    <t xml:space="preserve">Share in the results of associated </t>
  </si>
  <si>
    <t>companies</t>
  </si>
  <si>
    <t>(g)</t>
  </si>
  <si>
    <t>Profit/(loss) before taxation, minority</t>
  </si>
  <si>
    <t>interests and extraordinary items</t>
  </si>
  <si>
    <t>(h)</t>
  </si>
  <si>
    <t>Taxation</t>
  </si>
  <si>
    <t>(i)</t>
  </si>
  <si>
    <t>(i)    Profit/(loss) after taxation</t>
  </si>
  <si>
    <t xml:space="preserve">       before deducting minority interests</t>
  </si>
  <si>
    <t>(ii)   Less minority interests</t>
  </si>
  <si>
    <t>(j)</t>
  </si>
  <si>
    <t>Profit/(loss) after taxation</t>
  </si>
  <si>
    <t>attributable to members of the company</t>
  </si>
  <si>
    <t>(k)</t>
  </si>
  <si>
    <t>(i)    Extraordinary items</t>
  </si>
  <si>
    <t>(iii)  Extraordinary items attributable to</t>
  </si>
  <si>
    <t xml:space="preserve">       members of the company</t>
  </si>
  <si>
    <t>(l)</t>
  </si>
  <si>
    <t xml:space="preserve">Profit/(loss) after taxation and extraordinary </t>
  </si>
  <si>
    <t>3 (a)</t>
  </si>
  <si>
    <t xml:space="preserve">Earnings per share based on 2(j) above after </t>
  </si>
  <si>
    <t>deducting any provision for preference</t>
  </si>
  <si>
    <t>dividends, if any:-</t>
  </si>
  <si>
    <t>(ii)   Fully diluted (based on ____________</t>
  </si>
  <si>
    <t xml:space="preserve">       ordinary shares)(sen)</t>
  </si>
  <si>
    <t>TRANS CAPITAL HOLDING BHD</t>
  </si>
  <si>
    <t xml:space="preserve">CURRENT </t>
  </si>
  <si>
    <t>PRECEDING</t>
  </si>
  <si>
    <t>QUARTER</t>
  </si>
  <si>
    <t xml:space="preserve">FINANCIAL </t>
  </si>
  <si>
    <t>YEAR END</t>
  </si>
  <si>
    <t>31/12/99</t>
  </si>
  <si>
    <t>RM' 000</t>
  </si>
  <si>
    <t>Fixed Assets</t>
  </si>
  <si>
    <t>Associated Company</t>
  </si>
  <si>
    <t>Long Term Investments</t>
  </si>
  <si>
    <t>Intangible Assets (Development Cost)</t>
  </si>
  <si>
    <t>Current Assets</t>
  </si>
  <si>
    <t>Stocks</t>
  </si>
  <si>
    <t>Trade Debtors</t>
  </si>
  <si>
    <t>Other debtors, deposit &amp; prepayment</t>
  </si>
  <si>
    <t>Cash</t>
  </si>
  <si>
    <t>Curent Liabilities</t>
  </si>
  <si>
    <t>Trade Creditors</t>
  </si>
  <si>
    <t>Other Creditors</t>
  </si>
  <si>
    <t>Hire Purchase Creditors</t>
  </si>
  <si>
    <t>Provision for Taxation</t>
  </si>
  <si>
    <t>Bank Borrowings</t>
  </si>
  <si>
    <t>Net Current Assets or Current Liabilities</t>
  </si>
  <si>
    <t>Shareholders' Funds</t>
  </si>
  <si>
    <t xml:space="preserve">  Share Capital</t>
  </si>
  <si>
    <t xml:space="preserve">  Reserves</t>
  </si>
  <si>
    <t>Share Premium</t>
  </si>
  <si>
    <t>Revaluation Reserve</t>
  </si>
  <si>
    <t>Capital Reserve</t>
  </si>
  <si>
    <t>Statutory Reserve</t>
  </si>
  <si>
    <t>Retained Profit</t>
  </si>
  <si>
    <t>Foreign Fluctuation Reserve</t>
  </si>
  <si>
    <t>Minority Interests</t>
  </si>
  <si>
    <t>Long Term Borrowings</t>
  </si>
  <si>
    <t>Other Long Term Liabilities</t>
  </si>
  <si>
    <t>Net tangible assets per share (sen)</t>
  </si>
  <si>
    <t>TRANS CAPITAL HOLDING BHD.</t>
  </si>
  <si>
    <t>items attributable to members of the company</t>
  </si>
  <si>
    <t>borrowings, depreciation and amortisation,</t>
  </si>
  <si>
    <t xml:space="preserve">exceptional items, income tax, minority </t>
  </si>
  <si>
    <t xml:space="preserve">UNAUDITED QUARTERLY CONSOLIDATED INCOME STATEMENT </t>
  </si>
  <si>
    <t>30/9/00</t>
  </si>
  <si>
    <t>30/9/99</t>
  </si>
  <si>
    <t xml:space="preserve">     </t>
  </si>
  <si>
    <t xml:space="preserve"> </t>
  </si>
  <si>
    <t xml:space="preserve">     CUMULATIVE</t>
  </si>
  <si>
    <r>
      <t xml:space="preserve">(i)    Basic (based on </t>
    </r>
    <r>
      <rPr>
        <b/>
        <u val="single"/>
        <sz val="10"/>
        <rFont val="Times New Roman"/>
        <family val="1"/>
      </rPr>
      <t>41,593,000</t>
    </r>
    <r>
      <rPr>
        <b/>
        <sz val="10"/>
        <rFont val="Times New Roman"/>
        <family val="1"/>
      </rPr>
      <t xml:space="preserve"> ordinary shares)</t>
    </r>
  </si>
  <si>
    <t xml:space="preserve">       (sen)</t>
  </si>
  <si>
    <t xml:space="preserve">Depreciation </t>
  </si>
  <si>
    <t>UNAUDITED CONSOLIDATED BALANCE SHEET AS AT 31.12.00</t>
  </si>
  <si>
    <t>31/12/00</t>
  </si>
  <si>
    <t>FOR THE QUARTER ENDED 31.12.00</t>
  </si>
  <si>
    <t>CUMULATIVE</t>
  </si>
  <si>
    <t xml:space="preserve">Last </t>
  </si>
  <si>
    <t>PREVIOUS QUARTER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</si>
</sst>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  <numFmt numFmtId="167" formatCode="_(* #,##0.000_);_(* \(#,##0.000\);_(* &quot;-&quot;??_);_(@_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</numFmts>
  <fonts count="1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Book Antiqua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b/>
      <u val="single"/>
      <sz val="10"/>
      <name val="Times New Roman"/>
      <family val="1"/>
    </font>
    <font>
      <sz val="8"/>
      <name val="Arial"/>
      <family val="2"/>
    </font>
    <font>
      <sz val="11"/>
      <name val="Arial"/>
      <family val="2"/>
    </font>
    <font>
      <b/>
      <i/>
      <sz val="14"/>
      <name val="Arial"/>
      <family val="2"/>
    </font>
    <font>
      <b/>
      <i/>
      <sz val="11"/>
      <name val="Arial"/>
      <family val="2"/>
    </font>
    <font>
      <b/>
      <i/>
      <sz val="20"/>
      <name val="Times New Roman"/>
      <family val="1"/>
    </font>
    <font>
      <sz val="20"/>
      <name val="Times New Roman"/>
      <family val="1"/>
    </font>
    <font>
      <sz val="20"/>
      <name val="Arial"/>
      <family val="0"/>
    </font>
    <font>
      <sz val="14"/>
      <name val="Arial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 quotePrefix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 quotePrefix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5" fontId="0" fillId="0" borderId="0" xfId="15" applyNumberFormat="1" applyAlignment="1">
      <alignment/>
    </xf>
    <xf numFmtId="165" fontId="0" fillId="0" borderId="1" xfId="15" applyNumberFormat="1" applyBorder="1" applyAlignment="1">
      <alignment/>
    </xf>
    <xf numFmtId="165" fontId="0" fillId="0" borderId="2" xfId="15" applyNumberFormat="1" applyBorder="1" applyAlignment="1">
      <alignment/>
    </xf>
    <xf numFmtId="165" fontId="0" fillId="0" borderId="3" xfId="15" applyNumberFormat="1" applyBorder="1" applyAlignment="1">
      <alignment/>
    </xf>
    <xf numFmtId="165" fontId="0" fillId="0" borderId="4" xfId="15" applyNumberFormat="1" applyBorder="1" applyAlignment="1">
      <alignment/>
    </xf>
    <xf numFmtId="165" fontId="0" fillId="0" borderId="0" xfId="15" applyNumberFormat="1" applyBorder="1" applyAlignment="1">
      <alignment/>
    </xf>
    <xf numFmtId="43" fontId="0" fillId="0" borderId="0" xfId="15" applyNumberFormat="1" applyAlignment="1">
      <alignment/>
    </xf>
    <xf numFmtId="165" fontId="7" fillId="0" borderId="0" xfId="15" applyNumberFormat="1" applyFont="1" applyAlignment="1">
      <alignment horizontal="center"/>
    </xf>
    <xf numFmtId="165" fontId="6" fillId="0" borderId="0" xfId="15" applyNumberFormat="1" applyFont="1" applyAlignment="1">
      <alignment horizontal="center"/>
    </xf>
    <xf numFmtId="165" fontId="6" fillId="0" borderId="0" xfId="15" applyNumberFormat="1" applyFont="1" applyAlignment="1">
      <alignment/>
    </xf>
    <xf numFmtId="0" fontId="6" fillId="0" borderId="0" xfId="0" applyFont="1" applyAlignment="1" quotePrefix="1">
      <alignment horizontal="left"/>
    </xf>
    <xf numFmtId="0" fontId="6" fillId="0" borderId="0" xfId="0" applyFont="1" applyAlignment="1">
      <alignment horizontal="right"/>
    </xf>
    <xf numFmtId="165" fontId="6" fillId="0" borderId="0" xfId="0" applyNumberFormat="1" applyFont="1" applyAlignment="1">
      <alignment/>
    </xf>
    <xf numFmtId="164" fontId="6" fillId="0" borderId="0" xfId="15" applyNumberFormat="1" applyFont="1" applyAlignment="1">
      <alignment/>
    </xf>
    <xf numFmtId="43" fontId="6" fillId="0" borderId="0" xfId="15" applyNumberFormat="1" applyFont="1" applyAlignment="1">
      <alignment/>
    </xf>
    <xf numFmtId="165" fontId="0" fillId="0" borderId="5" xfId="15" applyNumberFormat="1" applyBorder="1" applyAlignment="1">
      <alignment/>
    </xf>
    <xf numFmtId="43" fontId="6" fillId="0" borderId="0" xfId="15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 vertical="center"/>
    </xf>
    <xf numFmtId="0" fontId="0" fillId="0" borderId="0" xfId="0" applyAlignment="1">
      <alignment/>
    </xf>
    <xf numFmtId="0" fontId="6" fillId="0" borderId="5" xfId="0" applyFont="1" applyBorder="1" applyAlignment="1">
      <alignment/>
    </xf>
    <xf numFmtId="164" fontId="6" fillId="0" borderId="5" xfId="15" applyNumberFormat="1" applyFont="1" applyBorder="1" applyAlignment="1">
      <alignment/>
    </xf>
    <xf numFmtId="165" fontId="6" fillId="0" borderId="5" xfId="15" applyNumberFormat="1" applyFont="1" applyBorder="1" applyAlignment="1">
      <alignment/>
    </xf>
    <xf numFmtId="0" fontId="12" fillId="0" borderId="0" xfId="0" applyFont="1" applyBorder="1" applyAlignment="1">
      <alignment/>
    </xf>
    <xf numFmtId="0" fontId="6" fillId="0" borderId="6" xfId="0" applyFont="1" applyBorder="1" applyAlignment="1">
      <alignment/>
    </xf>
    <xf numFmtId="164" fontId="6" fillId="0" borderId="6" xfId="15" applyNumberFormat="1" applyFont="1" applyBorder="1" applyAlignment="1">
      <alignment/>
    </xf>
    <xf numFmtId="165" fontId="6" fillId="0" borderId="6" xfId="15" applyNumberFormat="1" applyFont="1" applyBorder="1" applyAlignment="1">
      <alignment/>
    </xf>
    <xf numFmtId="0" fontId="1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5" fontId="0" fillId="0" borderId="0" xfId="15" applyNumberFormat="1" applyFont="1" applyAlignment="1">
      <alignment/>
    </xf>
    <xf numFmtId="165" fontId="0" fillId="0" borderId="7" xfId="15" applyNumberFormat="1" applyBorder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6" fillId="0" borderId="0" xfId="0" applyFont="1" applyAlignment="1" quotePrefix="1">
      <alignment horizontal="center"/>
    </xf>
    <xf numFmtId="165" fontId="6" fillId="0" borderId="0" xfId="15" applyNumberFormat="1" applyFont="1" applyAlignment="1" quotePrefix="1">
      <alignment horizontal="center" vertical="center"/>
    </xf>
    <xf numFmtId="0" fontId="0" fillId="0" borderId="0" xfId="0" applyAlignment="1">
      <alignment horizontal="center" vertical="center"/>
    </xf>
    <xf numFmtId="0" fontId="14" fillId="0" borderId="5" xfId="0" applyFont="1" applyBorder="1" applyAlignment="1">
      <alignment vertical="center"/>
    </xf>
    <xf numFmtId="0" fontId="0" fillId="0" borderId="0" xfId="0" applyAlignment="1">
      <alignment/>
    </xf>
    <xf numFmtId="165" fontId="7" fillId="0" borderId="8" xfId="15" applyNumberFormat="1" applyFont="1" applyBorder="1" applyAlignment="1">
      <alignment horizontal="center"/>
    </xf>
    <xf numFmtId="0" fontId="7" fillId="0" borderId="9" xfId="0" applyFont="1" applyBorder="1" applyAlignment="1">
      <alignment/>
    </xf>
    <xf numFmtId="165" fontId="7" fillId="0" borderId="10" xfId="15" applyNumberFormat="1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center"/>
    </xf>
    <xf numFmtId="165" fontId="6" fillId="0" borderId="10" xfId="15" applyNumberFormat="1" applyFont="1" applyBorder="1" applyAlignment="1">
      <alignment horizontal="center"/>
    </xf>
    <xf numFmtId="165" fontId="6" fillId="0" borderId="11" xfId="15" applyNumberFormat="1" applyFont="1" applyBorder="1" applyAlignment="1">
      <alignment horizontal="center"/>
    </xf>
    <xf numFmtId="165" fontId="6" fillId="0" borderId="10" xfId="15" applyNumberFormat="1" applyFont="1" applyBorder="1" applyAlignment="1">
      <alignment/>
    </xf>
    <xf numFmtId="0" fontId="6" fillId="0" borderId="11" xfId="0" applyFont="1" applyBorder="1" applyAlignment="1">
      <alignment/>
    </xf>
    <xf numFmtId="165" fontId="6" fillId="0" borderId="11" xfId="15" applyNumberFormat="1" applyFont="1" applyBorder="1" applyAlignment="1">
      <alignment/>
    </xf>
    <xf numFmtId="165" fontId="6" fillId="0" borderId="12" xfId="15" applyNumberFormat="1" applyFont="1" applyBorder="1" applyAlignment="1">
      <alignment/>
    </xf>
    <xf numFmtId="165" fontId="6" fillId="0" borderId="13" xfId="15" applyNumberFormat="1" applyFont="1" applyBorder="1" applyAlignment="1">
      <alignment/>
    </xf>
    <xf numFmtId="165" fontId="6" fillId="0" borderId="14" xfId="15" applyNumberFormat="1" applyFont="1" applyBorder="1" applyAlignment="1">
      <alignment/>
    </xf>
    <xf numFmtId="165" fontId="6" fillId="0" borderId="15" xfId="15" applyNumberFormat="1" applyFont="1" applyBorder="1" applyAlignment="1">
      <alignment/>
    </xf>
    <xf numFmtId="43" fontId="6" fillId="0" borderId="10" xfId="15" applyNumberFormat="1" applyFont="1" applyBorder="1" applyAlignment="1">
      <alignment/>
    </xf>
    <xf numFmtId="165" fontId="6" fillId="0" borderId="16" xfId="15" applyNumberFormat="1" applyFont="1" applyBorder="1" applyAlignment="1">
      <alignment/>
    </xf>
    <xf numFmtId="0" fontId="6" fillId="0" borderId="17" xfId="0" applyFont="1" applyBorder="1" applyAlignment="1">
      <alignment/>
    </xf>
    <xf numFmtId="165" fontId="6" fillId="0" borderId="8" xfId="15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165" fontId="6" fillId="0" borderId="16" xfId="15" applyNumberFormat="1" applyFont="1" applyBorder="1" applyAlignment="1">
      <alignment horizontal="center"/>
    </xf>
    <xf numFmtId="0" fontId="0" fillId="0" borderId="17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1</xdr:row>
      <xdr:rowOff>9525</xdr:rowOff>
    </xdr:from>
    <xdr:to>
      <xdr:col>2</xdr:col>
      <xdr:colOff>400050</xdr:colOff>
      <xdr:row>5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71450"/>
          <a:ext cx="7048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9525</xdr:rowOff>
    </xdr:from>
    <xdr:to>
      <xdr:col>3</xdr:col>
      <xdr:colOff>152400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"/>
          <a:ext cx="7048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73"/>
  <sheetViews>
    <sheetView tabSelected="1" workbookViewId="0" topLeftCell="H12">
      <selection activeCell="R18" sqref="R18"/>
    </sheetView>
  </sheetViews>
  <sheetFormatPr defaultColWidth="9.140625" defaultRowHeight="12.75"/>
  <cols>
    <col min="1" max="1" width="4.7109375" style="4" customWidth="1"/>
    <col min="2" max="2" width="1.7109375" style="4" customWidth="1"/>
    <col min="3" max="3" width="6.421875" style="4" customWidth="1"/>
    <col min="4" max="4" width="14.00390625" style="4" customWidth="1"/>
    <col min="5" max="5" width="9.140625" style="4" customWidth="1"/>
    <col min="6" max="6" width="11.7109375" style="4" customWidth="1"/>
    <col min="7" max="7" width="12.7109375" style="4" customWidth="1"/>
    <col min="8" max="8" width="1.7109375" style="4" customWidth="1"/>
    <col min="9" max="9" width="13.7109375" style="4" customWidth="1"/>
    <col min="10" max="10" width="3.7109375" style="4" customWidth="1"/>
    <col min="11" max="11" width="12.7109375" style="18" customWidth="1"/>
    <col min="12" max="12" width="1.7109375" style="4" customWidth="1"/>
    <col min="13" max="13" width="13.7109375" style="4" customWidth="1"/>
    <col min="14" max="14" width="1.57421875" style="4" customWidth="1"/>
    <col min="15" max="15" width="11.7109375" style="18" hidden="1" customWidth="1"/>
    <col min="16" max="16" width="12.421875" style="4" hidden="1" customWidth="1"/>
    <col min="17" max="16384" width="9.140625" style="4" customWidth="1"/>
  </cols>
  <sheetData>
    <row r="2" spans="1:16" s="27" customFormat="1" ht="16.5" customHeight="1">
      <c r="A2" s="26"/>
      <c r="C2" s="36"/>
      <c r="D2" s="48" t="s">
        <v>91</v>
      </c>
      <c r="E2" s="49"/>
      <c r="F2" s="49"/>
      <c r="G2" s="49"/>
      <c r="H2" s="49"/>
      <c r="I2" s="50"/>
      <c r="J2" s="28"/>
      <c r="K2" s="29"/>
      <c r="L2" s="29"/>
      <c r="M2" s="29"/>
      <c r="N2" s="29"/>
      <c r="O2" s="29"/>
      <c r="P2" s="30"/>
    </row>
    <row r="3" spans="1:9" ht="11.25" customHeight="1">
      <c r="A3" s="26"/>
      <c r="C3" s="31"/>
      <c r="D3" s="49"/>
      <c r="E3" s="49"/>
      <c r="F3" s="49"/>
      <c r="G3" s="49"/>
      <c r="H3" s="49"/>
      <c r="I3" s="50"/>
    </row>
    <row r="4" spans="1:9" ht="11.25" customHeight="1">
      <c r="A4" s="26"/>
      <c r="C4" s="31"/>
      <c r="D4" s="49"/>
      <c r="E4" s="49"/>
      <c r="F4" s="49"/>
      <c r="G4" s="49"/>
      <c r="H4" s="49"/>
      <c r="I4" s="50"/>
    </row>
    <row r="5" spans="1:5" ht="11.25" customHeight="1">
      <c r="A5" s="26"/>
      <c r="C5" s="31"/>
      <c r="D5" s="31"/>
      <c r="E5" s="32"/>
    </row>
    <row r="6" ht="12.75"/>
    <row r="8" spans="1:14" ht="18.75">
      <c r="A8" s="51" t="s">
        <v>95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46"/>
    </row>
    <row r="9" spans="1:14" ht="19.5" thickBot="1">
      <c r="A9" s="53" t="s">
        <v>106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47"/>
    </row>
    <row r="10" spans="1:16" ht="15.75">
      <c r="A10" s="41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77" t="s">
        <v>109</v>
      </c>
      <c r="P10" s="78"/>
    </row>
    <row r="11" spans="7:16" ht="13.5" thickBot="1">
      <c r="G11" s="55" t="s">
        <v>0</v>
      </c>
      <c r="H11" s="55"/>
      <c r="I11" s="55"/>
      <c r="K11" s="56" t="s">
        <v>100</v>
      </c>
      <c r="L11" s="57"/>
      <c r="M11" s="57"/>
      <c r="N11" s="43"/>
      <c r="O11" s="79" t="s">
        <v>107</v>
      </c>
      <c r="P11" s="80"/>
    </row>
    <row r="12" spans="7:16" s="6" customFormat="1" ht="13.5" customHeight="1">
      <c r="G12" s="5" t="s">
        <v>1</v>
      </c>
      <c r="I12" s="7" t="s">
        <v>2</v>
      </c>
      <c r="K12" s="16" t="s">
        <v>1</v>
      </c>
      <c r="M12" s="7" t="s">
        <v>2</v>
      </c>
      <c r="N12" s="7"/>
      <c r="O12" s="60" t="s">
        <v>108</v>
      </c>
      <c r="P12" s="61" t="s">
        <v>2</v>
      </c>
    </row>
    <row r="13" spans="7:16" s="6" customFormat="1" ht="13.5" customHeight="1">
      <c r="G13" s="7" t="s">
        <v>3</v>
      </c>
      <c r="I13" s="7" t="s">
        <v>4</v>
      </c>
      <c r="K13" s="16" t="s">
        <v>5</v>
      </c>
      <c r="M13" s="7" t="s">
        <v>6</v>
      </c>
      <c r="N13" s="7"/>
      <c r="O13" s="62" t="s">
        <v>3</v>
      </c>
      <c r="P13" s="63" t="s">
        <v>6</v>
      </c>
    </row>
    <row r="14" spans="7:16" s="6" customFormat="1" ht="13.5" customHeight="1">
      <c r="G14" s="7"/>
      <c r="I14" s="7" t="s">
        <v>3</v>
      </c>
      <c r="K14" s="16"/>
      <c r="M14" s="7" t="s">
        <v>7</v>
      </c>
      <c r="N14" s="7"/>
      <c r="O14" s="62"/>
      <c r="P14" s="64" t="s">
        <v>7</v>
      </c>
    </row>
    <row r="15" spans="7:17" ht="12.75">
      <c r="G15" s="8" t="s">
        <v>105</v>
      </c>
      <c r="I15" s="8" t="s">
        <v>60</v>
      </c>
      <c r="K15" s="17" t="s">
        <v>105</v>
      </c>
      <c r="M15" s="8" t="s">
        <v>60</v>
      </c>
      <c r="N15" s="8"/>
      <c r="O15" s="65" t="s">
        <v>96</v>
      </c>
      <c r="P15" s="64" t="s">
        <v>97</v>
      </c>
      <c r="Q15" s="8"/>
    </row>
    <row r="16" spans="7:16" ht="12.75">
      <c r="G16" s="8" t="s">
        <v>8</v>
      </c>
      <c r="I16" s="8" t="s">
        <v>8</v>
      </c>
      <c r="K16" s="17" t="s">
        <v>8</v>
      </c>
      <c r="M16" s="8" t="s">
        <v>8</v>
      </c>
      <c r="N16" s="8"/>
      <c r="O16" s="65" t="s">
        <v>8</v>
      </c>
      <c r="P16" s="66" t="s">
        <v>8</v>
      </c>
    </row>
    <row r="17" spans="15:16" ht="12.75">
      <c r="O17" s="67"/>
      <c r="P17" s="68"/>
    </row>
    <row r="18" spans="1:17" ht="12.75">
      <c r="A18" s="20" t="s">
        <v>9</v>
      </c>
      <c r="C18" s="4" t="s">
        <v>10</v>
      </c>
      <c r="G18" s="21">
        <f>K18-O18</f>
        <v>3048.7700000000004</v>
      </c>
      <c r="I18" s="18">
        <f>M18-P18</f>
        <v>15763</v>
      </c>
      <c r="K18" s="18">
        <v>27897.922</v>
      </c>
      <c r="M18" s="18">
        <v>61100</v>
      </c>
      <c r="N18" s="18"/>
      <c r="O18" s="67">
        <v>24849.152</v>
      </c>
      <c r="P18" s="69">
        <v>45337</v>
      </c>
      <c r="Q18" s="18"/>
    </row>
    <row r="19" spans="9:17" ht="12.75">
      <c r="I19" s="22"/>
      <c r="M19" s="18"/>
      <c r="N19" s="18"/>
      <c r="O19" s="67"/>
      <c r="P19" s="69"/>
      <c r="Q19" s="18"/>
    </row>
    <row r="20" spans="1:17" ht="12.75">
      <c r="A20" s="20" t="s">
        <v>11</v>
      </c>
      <c r="C20" s="4" t="s">
        <v>12</v>
      </c>
      <c r="G20" s="21">
        <f>K20-O20</f>
        <v>0</v>
      </c>
      <c r="I20" s="18">
        <f>M20-P20</f>
        <v>0</v>
      </c>
      <c r="K20" s="18">
        <v>0</v>
      </c>
      <c r="M20" s="18">
        <v>0</v>
      </c>
      <c r="N20" s="18"/>
      <c r="O20" s="67">
        <v>0</v>
      </c>
      <c r="P20" s="69">
        <v>0</v>
      </c>
      <c r="Q20" s="18"/>
    </row>
    <row r="21" spans="9:17" ht="12.75">
      <c r="I21" s="22"/>
      <c r="M21" s="18"/>
      <c r="N21" s="18"/>
      <c r="O21" s="67"/>
      <c r="P21" s="69"/>
      <c r="Q21" s="18"/>
    </row>
    <row r="22" spans="1:17" ht="12.75">
      <c r="A22" s="20" t="s">
        <v>13</v>
      </c>
      <c r="C22" s="4" t="s">
        <v>14</v>
      </c>
      <c r="G22" s="21">
        <f>K22-O22</f>
        <v>42.24000000000001</v>
      </c>
      <c r="I22" s="18">
        <f>M22-P22</f>
        <v>0</v>
      </c>
      <c r="K22" s="18">
        <f>318.83+144.654</f>
        <v>463.484</v>
      </c>
      <c r="M22" s="18">
        <v>265</v>
      </c>
      <c r="N22" s="18"/>
      <c r="O22" s="67">
        <f>318.83+102.414</f>
        <v>421.24399999999997</v>
      </c>
      <c r="P22" s="69">
        <v>265</v>
      </c>
      <c r="Q22" s="18"/>
    </row>
    <row r="23" spans="7:17" ht="12.75">
      <c r="G23" s="33"/>
      <c r="H23" s="33"/>
      <c r="I23" s="34"/>
      <c r="K23" s="35"/>
      <c r="L23" s="33"/>
      <c r="M23" s="35"/>
      <c r="N23" s="35"/>
      <c r="O23" s="70"/>
      <c r="P23" s="71"/>
      <c r="Q23" s="18"/>
    </row>
    <row r="24" spans="1:17" ht="12.75">
      <c r="A24" s="20" t="s">
        <v>15</v>
      </c>
      <c r="C24" s="19" t="s">
        <v>16</v>
      </c>
      <c r="G24" s="21">
        <f>K24-O24</f>
        <v>4532.5689999999995</v>
      </c>
      <c r="I24" s="18">
        <v>-4933</v>
      </c>
      <c r="K24" s="18">
        <f>K35+K29+K31+K33</f>
        <v>-15852.096000000001</v>
      </c>
      <c r="M24" s="18">
        <v>-28515</v>
      </c>
      <c r="N24" s="18"/>
      <c r="O24" s="67">
        <f>O35+O29+O31+O33</f>
        <v>-20384.665</v>
      </c>
      <c r="P24" s="69">
        <v>-23467</v>
      </c>
      <c r="Q24" s="18"/>
    </row>
    <row r="25" spans="3:17" ht="12.75">
      <c r="C25" s="19" t="s">
        <v>93</v>
      </c>
      <c r="I25" s="22"/>
      <c r="M25" s="18"/>
      <c r="N25" s="18"/>
      <c r="O25" s="67"/>
      <c r="P25" s="69"/>
      <c r="Q25" s="18"/>
    </row>
    <row r="26" spans="3:17" ht="12.75">
      <c r="C26" s="4" t="s">
        <v>94</v>
      </c>
      <c r="I26" s="22"/>
      <c r="M26" s="18"/>
      <c r="N26" s="18"/>
      <c r="O26" s="67"/>
      <c r="P26" s="69"/>
      <c r="Q26" s="18"/>
    </row>
    <row r="27" spans="3:17" ht="12.75">
      <c r="C27" s="4" t="s">
        <v>32</v>
      </c>
      <c r="I27" s="22"/>
      <c r="M27" s="18"/>
      <c r="N27" s="18"/>
      <c r="O27" s="67"/>
      <c r="P27" s="69"/>
      <c r="Q27" s="18"/>
    </row>
    <row r="28" spans="9:17" ht="12.75">
      <c r="I28" s="22"/>
      <c r="M28" s="18"/>
      <c r="N28" s="18"/>
      <c r="O28" s="67"/>
      <c r="P28" s="69"/>
      <c r="Q28" s="18"/>
    </row>
    <row r="29" spans="1:17" ht="12.75">
      <c r="A29" s="20" t="s">
        <v>11</v>
      </c>
      <c r="C29" s="4" t="s">
        <v>18</v>
      </c>
      <c r="G29" s="21">
        <f>K29-O29</f>
        <v>4157.581</v>
      </c>
      <c r="I29" s="18">
        <f>M29-P29</f>
        <v>3725</v>
      </c>
      <c r="K29" s="18">
        <v>15082.081</v>
      </c>
      <c r="M29" s="18">
        <v>14837</v>
      </c>
      <c r="N29" s="18"/>
      <c r="O29" s="67">
        <v>10924.5</v>
      </c>
      <c r="P29" s="69">
        <v>11112</v>
      </c>
      <c r="Q29" s="18"/>
    </row>
    <row r="30" spans="9:17" ht="12.75">
      <c r="I30" s="22"/>
      <c r="M30" s="18"/>
      <c r="N30" s="18"/>
      <c r="O30" s="67"/>
      <c r="P30" s="69"/>
      <c r="Q30" s="18"/>
    </row>
    <row r="31" spans="1:17" ht="12.75">
      <c r="A31" s="20" t="s">
        <v>13</v>
      </c>
      <c r="C31" s="4" t="s">
        <v>103</v>
      </c>
      <c r="G31" s="21">
        <f>K31-O31</f>
        <v>2547.0409999999993</v>
      </c>
      <c r="I31" s="18">
        <f>M31-P31</f>
        <v>9347.454</v>
      </c>
      <c r="K31" s="18">
        <f>9610.821+577.66</f>
        <v>10188.481</v>
      </c>
      <c r="L31" s="4" t="s">
        <v>98</v>
      </c>
      <c r="M31" s="18">
        <v>17348</v>
      </c>
      <c r="N31" s="18"/>
      <c r="O31" s="67">
        <f>7208.203+433.237</f>
        <v>7641.4400000000005</v>
      </c>
      <c r="P31" s="69">
        <f>7292.111+708.435</f>
        <v>8000.546</v>
      </c>
      <c r="Q31" s="18"/>
    </row>
    <row r="32" spans="9:17" ht="12.75">
      <c r="I32" s="22" t="s">
        <v>99</v>
      </c>
      <c r="M32" s="18"/>
      <c r="N32" s="18"/>
      <c r="O32" s="67"/>
      <c r="P32" s="69"/>
      <c r="Q32" s="18"/>
    </row>
    <row r="33" spans="1:17" ht="12.75">
      <c r="A33" s="20" t="s">
        <v>19</v>
      </c>
      <c r="C33" s="4" t="s">
        <v>20</v>
      </c>
      <c r="G33" s="21">
        <f>K33-O33</f>
        <v>16322.180999999999</v>
      </c>
      <c r="I33" s="18">
        <f>M33-P33</f>
        <v>50092</v>
      </c>
      <c r="K33" s="18">
        <v>18087.457</v>
      </c>
      <c r="M33" s="18">
        <v>70599</v>
      </c>
      <c r="N33" s="18"/>
      <c r="O33" s="67">
        <f>567.665+135.142+1564.262-501.793</f>
        <v>1765.2759999999998</v>
      </c>
      <c r="P33" s="69">
        <v>20507</v>
      </c>
      <c r="Q33" s="18"/>
    </row>
    <row r="34" spans="7:17" ht="12.75">
      <c r="G34" s="33"/>
      <c r="H34" s="33"/>
      <c r="I34" s="34"/>
      <c r="K34" s="35"/>
      <c r="L34" s="33"/>
      <c r="M34" s="35"/>
      <c r="N34" s="35"/>
      <c r="O34" s="70"/>
      <c r="P34" s="71"/>
      <c r="Q34" s="18"/>
    </row>
    <row r="35" spans="1:17" ht="12.75">
      <c r="A35" s="20" t="s">
        <v>21</v>
      </c>
      <c r="C35" s="4" t="s">
        <v>22</v>
      </c>
      <c r="G35" s="21">
        <f>K35-O35</f>
        <v>-18494.233999999997</v>
      </c>
      <c r="I35" s="18">
        <f>M35-P35</f>
        <v>-59024</v>
      </c>
      <c r="K35" s="18">
        <v>-59210.115</v>
      </c>
      <c r="M35" s="18">
        <v>-131298</v>
      </c>
      <c r="N35" s="18"/>
      <c r="O35" s="67">
        <f>-39171.849-1544.032</f>
        <v>-40715.881</v>
      </c>
      <c r="P35" s="69">
        <v>-72274</v>
      </c>
      <c r="Q35" s="18"/>
    </row>
    <row r="36" spans="3:17" ht="12.75">
      <c r="C36" s="4" t="s">
        <v>17</v>
      </c>
      <c r="I36" s="22"/>
      <c r="M36" s="18"/>
      <c r="N36" s="18"/>
      <c r="O36" s="67"/>
      <c r="P36" s="69"/>
      <c r="Q36" s="18"/>
    </row>
    <row r="37" spans="3:17" ht="12.75">
      <c r="C37" s="4" t="s">
        <v>23</v>
      </c>
      <c r="I37" s="22"/>
      <c r="M37" s="18"/>
      <c r="N37" s="18"/>
      <c r="O37" s="67"/>
      <c r="P37" s="69"/>
      <c r="Q37" s="18"/>
    </row>
    <row r="38" spans="3:17" ht="12.75">
      <c r="C38" s="4" t="s">
        <v>24</v>
      </c>
      <c r="I38" s="22"/>
      <c r="K38" s="18" t="s">
        <v>25</v>
      </c>
      <c r="M38" s="18"/>
      <c r="N38" s="18"/>
      <c r="O38" s="67" t="s">
        <v>25</v>
      </c>
      <c r="P38" s="69"/>
      <c r="Q38" s="18"/>
    </row>
    <row r="39" spans="3:17" ht="12.75">
      <c r="C39" s="4" t="s">
        <v>26</v>
      </c>
      <c r="I39" s="22"/>
      <c r="M39" s="18"/>
      <c r="N39" s="18"/>
      <c r="O39" s="67"/>
      <c r="P39" s="69"/>
      <c r="Q39" s="18"/>
    </row>
    <row r="40" spans="9:17" ht="12.75">
      <c r="I40" s="22"/>
      <c r="M40" s="18"/>
      <c r="N40" s="18"/>
      <c r="O40" s="67"/>
      <c r="P40" s="69"/>
      <c r="Q40" s="18"/>
    </row>
    <row r="41" spans="1:17" ht="12.75">
      <c r="A41" s="20" t="s">
        <v>27</v>
      </c>
      <c r="C41" s="4" t="s">
        <v>28</v>
      </c>
      <c r="G41" s="21">
        <f>K41-O41</f>
        <v>-19.744999999999997</v>
      </c>
      <c r="I41" s="18">
        <f>M41-P41</f>
        <v>53</v>
      </c>
      <c r="K41" s="18">
        <v>-16.028</v>
      </c>
      <c r="M41" s="18">
        <v>196</v>
      </c>
      <c r="N41" s="18"/>
      <c r="O41" s="67">
        <v>3.717</v>
      </c>
      <c r="P41" s="69">
        <v>143</v>
      </c>
      <c r="Q41" s="18"/>
    </row>
    <row r="42" spans="3:17" ht="12.75">
      <c r="C42" s="4" t="s">
        <v>29</v>
      </c>
      <c r="I42" s="22"/>
      <c r="M42" s="18"/>
      <c r="N42" s="18"/>
      <c r="O42" s="67"/>
      <c r="P42" s="69"/>
      <c r="Q42" s="18"/>
    </row>
    <row r="43" spans="7:17" ht="12.75">
      <c r="G43" s="33"/>
      <c r="H43" s="33"/>
      <c r="I43" s="34"/>
      <c r="K43" s="35"/>
      <c r="L43" s="33"/>
      <c r="M43" s="35"/>
      <c r="N43" s="35"/>
      <c r="O43" s="70"/>
      <c r="P43" s="71"/>
      <c r="Q43" s="18"/>
    </row>
    <row r="44" spans="1:17" ht="12.75">
      <c r="A44" s="20" t="s">
        <v>30</v>
      </c>
      <c r="C44" s="4" t="s">
        <v>31</v>
      </c>
      <c r="G44" s="21">
        <f>K44-O44</f>
        <v>-18513.978999999992</v>
      </c>
      <c r="I44" s="18">
        <f>M44-P44</f>
        <v>-58971</v>
      </c>
      <c r="K44" s="18">
        <f>K35+K41</f>
        <v>-59226.143</v>
      </c>
      <c r="M44" s="18">
        <f>M35+M41</f>
        <v>-131102</v>
      </c>
      <c r="N44" s="18"/>
      <c r="O44" s="67">
        <f>O35+O41</f>
        <v>-40712.164000000004</v>
      </c>
      <c r="P44" s="69">
        <f>P35+P41</f>
        <v>-72131</v>
      </c>
      <c r="Q44" s="18"/>
    </row>
    <row r="45" spans="3:17" ht="12.75">
      <c r="C45" s="4" t="s">
        <v>32</v>
      </c>
      <c r="I45" s="22"/>
      <c r="M45" s="18"/>
      <c r="N45" s="18"/>
      <c r="O45" s="67"/>
      <c r="P45" s="69"/>
      <c r="Q45" s="18"/>
    </row>
    <row r="46" spans="9:17" ht="12.75">
      <c r="I46" s="22"/>
      <c r="M46" s="18"/>
      <c r="N46" s="18"/>
      <c r="O46" s="67"/>
      <c r="P46" s="69"/>
      <c r="Q46" s="18"/>
    </row>
    <row r="47" spans="1:17" ht="12.75">
      <c r="A47" s="20" t="s">
        <v>33</v>
      </c>
      <c r="C47" s="4" t="s">
        <v>34</v>
      </c>
      <c r="G47" s="21">
        <f>K47-O47</f>
        <v>5</v>
      </c>
      <c r="I47" s="18">
        <f>M47-P47</f>
        <v>41</v>
      </c>
      <c r="K47" s="18">
        <v>-0.614</v>
      </c>
      <c r="M47" s="18">
        <v>6</v>
      </c>
      <c r="N47" s="18"/>
      <c r="O47" s="67">
        <v>-5.614</v>
      </c>
      <c r="P47" s="69">
        <v>-35</v>
      </c>
      <c r="Q47" s="18"/>
    </row>
    <row r="48" spans="7:17" ht="12.75">
      <c r="G48" s="33"/>
      <c r="H48" s="33"/>
      <c r="I48" s="34"/>
      <c r="K48" s="35"/>
      <c r="L48" s="33"/>
      <c r="M48" s="35"/>
      <c r="N48" s="35"/>
      <c r="O48" s="70"/>
      <c r="P48" s="71"/>
      <c r="Q48" s="18"/>
    </row>
    <row r="49" spans="1:17" ht="12.75">
      <c r="A49" s="20" t="s">
        <v>35</v>
      </c>
      <c r="C49" s="19" t="s">
        <v>36</v>
      </c>
      <c r="G49" s="21">
        <f>K49-O49</f>
        <v>-18508.978999999992</v>
      </c>
      <c r="I49" s="18">
        <f>M49-P49</f>
        <v>-58930</v>
      </c>
      <c r="K49" s="18">
        <f>K44+K47</f>
        <v>-59226.757</v>
      </c>
      <c r="M49" s="18">
        <f>M44+M47</f>
        <v>-131096</v>
      </c>
      <c r="N49" s="18"/>
      <c r="O49" s="67">
        <f>O44+O47</f>
        <v>-40717.778000000006</v>
      </c>
      <c r="P49" s="69">
        <f>P44+P47</f>
        <v>-72166</v>
      </c>
      <c r="Q49" s="18"/>
    </row>
    <row r="50" spans="1:17" ht="12.75">
      <c r="A50" s="20"/>
      <c r="C50" s="19" t="s">
        <v>37</v>
      </c>
      <c r="I50" s="22"/>
      <c r="M50" s="18"/>
      <c r="N50" s="18"/>
      <c r="O50" s="67"/>
      <c r="P50" s="69"/>
      <c r="Q50" s="18"/>
    </row>
    <row r="51" spans="9:17" ht="12.75">
      <c r="I51" s="22"/>
      <c r="M51" s="18"/>
      <c r="N51" s="18"/>
      <c r="O51" s="67"/>
      <c r="P51" s="69"/>
      <c r="Q51" s="18"/>
    </row>
    <row r="52" spans="3:17" ht="12.75">
      <c r="C52" s="19" t="s">
        <v>38</v>
      </c>
      <c r="G52" s="21">
        <f>K52-O52</f>
        <v>0</v>
      </c>
      <c r="I52" s="18">
        <f>M52-P52</f>
        <v>0</v>
      </c>
      <c r="K52" s="18">
        <v>0</v>
      </c>
      <c r="M52" s="18">
        <v>0</v>
      </c>
      <c r="N52" s="18"/>
      <c r="O52" s="67">
        <v>0</v>
      </c>
      <c r="P52" s="69">
        <v>0</v>
      </c>
      <c r="Q52" s="18"/>
    </row>
    <row r="53" spans="7:17" ht="12.75">
      <c r="G53" s="33"/>
      <c r="H53" s="33"/>
      <c r="I53" s="34"/>
      <c r="K53" s="35"/>
      <c r="L53" s="33"/>
      <c r="M53" s="35"/>
      <c r="N53" s="35"/>
      <c r="O53" s="70"/>
      <c r="P53" s="71"/>
      <c r="Q53" s="18"/>
    </row>
    <row r="54" spans="1:17" ht="12.75">
      <c r="A54" s="20" t="s">
        <v>39</v>
      </c>
      <c r="C54" s="4" t="s">
        <v>40</v>
      </c>
      <c r="G54" s="21">
        <f>K54-O54</f>
        <v>-18508.978999999992</v>
      </c>
      <c r="I54" s="18">
        <f>M54-P54</f>
        <v>-58930</v>
      </c>
      <c r="K54" s="18">
        <f>K49-K52</f>
        <v>-59226.757</v>
      </c>
      <c r="M54" s="18">
        <f>M49-M52</f>
        <v>-131096</v>
      </c>
      <c r="N54" s="18"/>
      <c r="O54" s="67">
        <f>O49-O52</f>
        <v>-40717.778000000006</v>
      </c>
      <c r="P54" s="69">
        <f>P49-P52</f>
        <v>-72166</v>
      </c>
      <c r="Q54" s="18"/>
    </row>
    <row r="55" spans="3:17" ht="12.75">
      <c r="C55" s="4" t="s">
        <v>41</v>
      </c>
      <c r="I55" s="22"/>
      <c r="M55" s="18"/>
      <c r="N55" s="18"/>
      <c r="O55" s="67"/>
      <c r="P55" s="69"/>
      <c r="Q55" s="18"/>
    </row>
    <row r="56" spans="9:17" ht="12.75">
      <c r="I56" s="22"/>
      <c r="M56" s="18"/>
      <c r="N56" s="18"/>
      <c r="O56" s="67"/>
      <c r="P56" s="69"/>
      <c r="Q56" s="18"/>
    </row>
    <row r="57" spans="1:17" ht="12.75">
      <c r="A57" s="20" t="s">
        <v>42</v>
      </c>
      <c r="C57" s="4" t="s">
        <v>43</v>
      </c>
      <c r="G57" s="21">
        <f>K57-O57</f>
        <v>0</v>
      </c>
      <c r="I57" s="18">
        <f>M57-P57</f>
        <v>0</v>
      </c>
      <c r="K57" s="18">
        <v>0</v>
      </c>
      <c r="M57" s="18">
        <v>0</v>
      </c>
      <c r="N57" s="18"/>
      <c r="O57" s="67">
        <v>0</v>
      </c>
      <c r="P57" s="69">
        <v>0</v>
      </c>
      <c r="Q57" s="18"/>
    </row>
    <row r="58" spans="3:17" ht="12.75">
      <c r="C58" s="4" t="s">
        <v>38</v>
      </c>
      <c r="G58" s="21">
        <f>K58-O58</f>
        <v>0</v>
      </c>
      <c r="I58" s="18">
        <f>M58-P58</f>
        <v>0</v>
      </c>
      <c r="K58" s="18">
        <v>0</v>
      </c>
      <c r="M58" s="18">
        <v>0</v>
      </c>
      <c r="N58" s="18"/>
      <c r="O58" s="67">
        <v>0</v>
      </c>
      <c r="P58" s="69">
        <v>0</v>
      </c>
      <c r="Q58" s="18"/>
    </row>
    <row r="59" spans="3:17" ht="12.75">
      <c r="C59" s="4" t="s">
        <v>44</v>
      </c>
      <c r="G59" s="21">
        <f>K59-O59</f>
        <v>0</v>
      </c>
      <c r="I59" s="18">
        <f>M59-P59</f>
        <v>0</v>
      </c>
      <c r="K59" s="18">
        <v>0</v>
      </c>
      <c r="M59" s="18">
        <v>0</v>
      </c>
      <c r="N59" s="18"/>
      <c r="O59" s="67">
        <v>0</v>
      </c>
      <c r="P59" s="69">
        <v>0</v>
      </c>
      <c r="Q59" s="18"/>
    </row>
    <row r="60" spans="3:17" ht="12.75">
      <c r="C60" s="4" t="s">
        <v>45</v>
      </c>
      <c r="I60" s="22"/>
      <c r="M60" s="18"/>
      <c r="N60" s="18"/>
      <c r="O60" s="67"/>
      <c r="P60" s="69"/>
      <c r="Q60" s="18"/>
    </row>
    <row r="61" spans="7:17" ht="12.75">
      <c r="G61" s="33"/>
      <c r="H61" s="33"/>
      <c r="I61" s="34"/>
      <c r="K61" s="35"/>
      <c r="L61" s="33"/>
      <c r="M61" s="35"/>
      <c r="N61" s="35"/>
      <c r="O61" s="70"/>
      <c r="P61" s="71"/>
      <c r="Q61" s="18"/>
    </row>
    <row r="62" spans="1:17" ht="12.75">
      <c r="A62" s="20" t="s">
        <v>46</v>
      </c>
      <c r="C62" s="19" t="s">
        <v>47</v>
      </c>
      <c r="G62" s="21">
        <f>K62-O62</f>
        <v>-18508.978999999992</v>
      </c>
      <c r="I62" s="18">
        <f>M62-P62</f>
        <v>-58930</v>
      </c>
      <c r="K62" s="18">
        <f>K54-K57</f>
        <v>-59226.757</v>
      </c>
      <c r="M62" s="18">
        <f>M54-M57</f>
        <v>-131096</v>
      </c>
      <c r="N62" s="18"/>
      <c r="O62" s="67">
        <f>O54-O57</f>
        <v>-40717.778000000006</v>
      </c>
      <c r="P62" s="69">
        <f>P54-P57</f>
        <v>-72166</v>
      </c>
      <c r="Q62" s="18"/>
    </row>
    <row r="63" spans="3:17" ht="13.5" thickBot="1">
      <c r="C63" s="4" t="s">
        <v>92</v>
      </c>
      <c r="G63" s="37"/>
      <c r="H63" s="37"/>
      <c r="I63" s="38"/>
      <c r="K63" s="39"/>
      <c r="L63" s="37"/>
      <c r="M63" s="39"/>
      <c r="N63" s="39"/>
      <c r="O63" s="72"/>
      <c r="P63" s="73"/>
      <c r="Q63" s="18"/>
    </row>
    <row r="64" spans="9:17" ht="13.5" thickTop="1">
      <c r="I64" s="22"/>
      <c r="M64" s="18"/>
      <c r="N64" s="18"/>
      <c r="O64" s="67"/>
      <c r="P64" s="69"/>
      <c r="Q64" s="18"/>
    </row>
    <row r="65" spans="1:17" ht="12.75">
      <c r="A65" s="20" t="s">
        <v>48</v>
      </c>
      <c r="C65" s="19" t="s">
        <v>49</v>
      </c>
      <c r="G65" s="23">
        <v>0</v>
      </c>
      <c r="I65" s="18">
        <f>M65-P65</f>
        <v>0</v>
      </c>
      <c r="K65" s="23">
        <v>0</v>
      </c>
      <c r="M65" s="18">
        <v>0</v>
      </c>
      <c r="N65" s="18"/>
      <c r="O65" s="74">
        <v>0</v>
      </c>
      <c r="P65" s="69">
        <v>0</v>
      </c>
      <c r="Q65" s="23"/>
    </row>
    <row r="66" spans="3:17" ht="12.75">
      <c r="C66" s="4" t="s">
        <v>50</v>
      </c>
      <c r="I66" s="22"/>
      <c r="M66" s="18"/>
      <c r="N66" s="18"/>
      <c r="O66" s="67"/>
      <c r="P66" s="69"/>
      <c r="Q66" s="18"/>
    </row>
    <row r="67" spans="3:17" ht="12.75">
      <c r="C67" s="4" t="s">
        <v>51</v>
      </c>
      <c r="I67" s="22"/>
      <c r="M67" s="18"/>
      <c r="N67" s="18"/>
      <c r="O67" s="67"/>
      <c r="P67" s="69"/>
      <c r="Q67" s="18"/>
    </row>
    <row r="68" spans="9:17" ht="12.75">
      <c r="I68" s="22"/>
      <c r="M68" s="18"/>
      <c r="N68" s="18"/>
      <c r="O68" s="67"/>
      <c r="P68" s="69"/>
      <c r="Q68" s="18"/>
    </row>
    <row r="69" spans="1:17" ht="12.75">
      <c r="A69" s="4" t="s">
        <v>99</v>
      </c>
      <c r="C69" s="19" t="s">
        <v>101</v>
      </c>
      <c r="G69" s="21">
        <f>G54/'BS'!H39*100</f>
        <v>-44.50022599956721</v>
      </c>
      <c r="I69" s="18">
        <f>I54*1000/40723000*100</f>
        <v>-144.7093779927805</v>
      </c>
      <c r="K69" s="18">
        <f>K54/'BS'!H39*100</f>
        <v>-142.39597288005191</v>
      </c>
      <c r="M69" s="18">
        <f>M54*1000/40723000*100</f>
        <v>-321.92127299069324</v>
      </c>
      <c r="N69" s="18"/>
      <c r="O69" s="67" t="e">
        <f>O54/'BS'!K39*100</f>
        <v>#DIV/0!</v>
      </c>
      <c r="P69" s="69">
        <f>P54*1000/40723000*100</f>
        <v>-177.21189499791274</v>
      </c>
      <c r="Q69" s="23"/>
    </row>
    <row r="70" spans="3:17" ht="12.75">
      <c r="C70" s="4" t="s">
        <v>102</v>
      </c>
      <c r="I70" s="22"/>
      <c r="M70" s="18"/>
      <c r="N70" s="18"/>
      <c r="O70" s="67"/>
      <c r="P70" s="69"/>
      <c r="Q70" s="18"/>
    </row>
    <row r="71" spans="9:17" ht="12.75">
      <c r="I71" s="22"/>
      <c r="M71" s="18"/>
      <c r="N71" s="18"/>
      <c r="O71" s="67"/>
      <c r="P71" s="69"/>
      <c r="Q71" s="18"/>
    </row>
    <row r="72" spans="3:17" ht="12.75">
      <c r="C72" s="19" t="s">
        <v>52</v>
      </c>
      <c r="G72" s="25">
        <v>0</v>
      </c>
      <c r="I72" s="22">
        <v>0</v>
      </c>
      <c r="K72" s="18">
        <v>0</v>
      </c>
      <c r="M72" s="18">
        <v>0</v>
      </c>
      <c r="N72" s="18"/>
      <c r="O72" s="67">
        <v>0</v>
      </c>
      <c r="P72" s="69">
        <v>0</v>
      </c>
      <c r="Q72" s="18"/>
    </row>
    <row r="73" spans="3:16" ht="13.5" thickBot="1">
      <c r="C73" s="19" t="s">
        <v>53</v>
      </c>
      <c r="I73" s="22"/>
      <c r="M73" s="18"/>
      <c r="N73" s="18"/>
      <c r="O73" s="75"/>
      <c r="P73" s="76"/>
    </row>
  </sheetData>
  <mergeCells count="7">
    <mergeCell ref="O11:P11"/>
    <mergeCell ref="O10:P10"/>
    <mergeCell ref="D2:I4"/>
    <mergeCell ref="A8:M8"/>
    <mergeCell ref="A9:M9"/>
    <mergeCell ref="G11:I11"/>
    <mergeCell ref="K11:M11"/>
  </mergeCells>
  <printOptions/>
  <pageMargins left="0.75" right="0.5" top="0.5" bottom="0.25" header="0.5" footer="0.5"/>
  <pageSetup horizontalDpi="360" verticalDpi="360" orientation="portrait" paperSize="9" scale="7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83"/>
  <sheetViews>
    <sheetView workbookViewId="0" topLeftCell="A51">
      <selection activeCell="H59" sqref="H59"/>
    </sheetView>
  </sheetViews>
  <sheetFormatPr defaultColWidth="9.140625" defaultRowHeight="12.75"/>
  <cols>
    <col min="1" max="1" width="4.7109375" style="0" customWidth="1"/>
    <col min="2" max="2" width="1.7109375" style="0" customWidth="1"/>
    <col min="3" max="3" width="3.7109375" style="0" customWidth="1"/>
    <col min="4" max="4" width="4.7109375" style="0" customWidth="1"/>
    <col min="5" max="5" width="13.7109375" style="0" customWidth="1"/>
    <col min="7" max="7" width="10.7109375" style="0" customWidth="1"/>
    <col min="8" max="8" width="14.7109375" style="0" customWidth="1"/>
    <col min="9" max="9" width="4.7109375" style="0" customWidth="1"/>
    <col min="10" max="10" width="14.7109375" style="0" customWidth="1"/>
  </cols>
  <sheetData>
    <row r="1" spans="1:15" s="27" customFormat="1" ht="16.5" customHeight="1">
      <c r="A1" s="26"/>
      <c r="C1" s="36"/>
      <c r="D1" s="42"/>
      <c r="E1" s="58" t="s">
        <v>54</v>
      </c>
      <c r="F1" s="59"/>
      <c r="G1" s="59"/>
      <c r="H1" s="59"/>
      <c r="I1" s="59"/>
      <c r="J1" s="59"/>
      <c r="K1" s="29"/>
      <c r="L1" s="29"/>
      <c r="M1" s="29"/>
      <c r="N1" s="29"/>
      <c r="O1" s="30"/>
    </row>
    <row r="2" spans="1:10" ht="11.25" customHeight="1">
      <c r="A2" s="26"/>
      <c r="C2" s="31"/>
      <c r="D2" s="40"/>
      <c r="E2" s="59"/>
      <c r="F2" s="59"/>
      <c r="G2" s="59"/>
      <c r="H2" s="59"/>
      <c r="I2" s="59"/>
      <c r="J2" s="59"/>
    </row>
    <row r="3" spans="1:10" ht="11.25" customHeight="1">
      <c r="A3" s="26"/>
      <c r="C3" s="31"/>
      <c r="D3" s="40"/>
      <c r="E3" s="59"/>
      <c r="F3" s="59"/>
      <c r="G3" s="59"/>
      <c r="H3" s="59"/>
      <c r="I3" s="59"/>
      <c r="J3" s="59"/>
    </row>
    <row r="4" spans="1:5" ht="11.25" customHeight="1">
      <c r="A4" s="26"/>
      <c r="C4" s="31"/>
      <c r="D4" s="31"/>
      <c r="E4" s="32"/>
    </row>
    <row r="5" spans="11:14" s="4" customFormat="1" ht="12.75">
      <c r="K5" s="18"/>
      <c r="N5" s="18"/>
    </row>
    <row r="6" spans="1:14" s="4" customFormat="1" ht="18.75">
      <c r="A6" s="53" t="s">
        <v>104</v>
      </c>
      <c r="B6" s="53"/>
      <c r="C6" s="53"/>
      <c r="D6" s="53"/>
      <c r="E6" s="53"/>
      <c r="F6" s="53"/>
      <c r="G6" s="53"/>
      <c r="H6" s="53"/>
      <c r="I6" s="53"/>
      <c r="J6" s="53"/>
      <c r="K6" s="18"/>
      <c r="N6" s="18"/>
    </row>
    <row r="7" spans="1:14" s="4" customFormat="1" ht="15.75">
      <c r="A7" s="41"/>
      <c r="B7" s="41"/>
      <c r="C7" s="41"/>
      <c r="D7" s="41"/>
      <c r="E7" s="41"/>
      <c r="F7" s="41"/>
      <c r="G7" s="41"/>
      <c r="H7" s="41"/>
      <c r="I7" s="41"/>
      <c r="J7" s="41"/>
      <c r="K7" s="18"/>
      <c r="N7" s="18"/>
    </row>
    <row r="8" spans="8:10" ht="15">
      <c r="H8" s="2" t="s">
        <v>55</v>
      </c>
      <c r="I8" s="1"/>
      <c r="J8" s="2" t="s">
        <v>56</v>
      </c>
    </row>
    <row r="9" spans="8:10" ht="15">
      <c r="H9" s="2" t="s">
        <v>57</v>
      </c>
      <c r="I9" s="1"/>
      <c r="J9" s="2" t="s">
        <v>58</v>
      </c>
    </row>
    <row r="10" spans="8:10" ht="15">
      <c r="H10" s="1"/>
      <c r="I10" s="1"/>
      <c r="J10" s="2" t="s">
        <v>59</v>
      </c>
    </row>
    <row r="11" spans="8:10" ht="15">
      <c r="H11" s="2" t="s">
        <v>105</v>
      </c>
      <c r="I11" s="2"/>
      <c r="J11" s="2" t="s">
        <v>60</v>
      </c>
    </row>
    <row r="12" spans="8:10" ht="15">
      <c r="H12" s="3" t="s">
        <v>61</v>
      </c>
      <c r="I12" s="2"/>
      <c r="J12" s="2" t="s">
        <v>61</v>
      </c>
    </row>
    <row r="14" spans="1:10" ht="12.75">
      <c r="A14">
        <v>1</v>
      </c>
      <c r="C14" t="s">
        <v>62</v>
      </c>
      <c r="H14" s="9">
        <v>70131.807</v>
      </c>
      <c r="J14" s="9">
        <v>80898.105</v>
      </c>
    </row>
    <row r="15" spans="1:10" ht="12.75">
      <c r="A15">
        <v>2</v>
      </c>
      <c r="C15" t="s">
        <v>63</v>
      </c>
      <c r="H15" s="9">
        <v>381.397</v>
      </c>
      <c r="J15" s="9">
        <v>614.959</v>
      </c>
    </row>
    <row r="16" spans="1:10" ht="12.75">
      <c r="A16">
        <v>3</v>
      </c>
      <c r="C16" t="s">
        <v>64</v>
      </c>
      <c r="H16" s="9">
        <v>20069.615</v>
      </c>
      <c r="J16" s="9">
        <v>20815.851</v>
      </c>
    </row>
    <row r="17" spans="1:10" ht="12.75">
      <c r="A17">
        <v>4</v>
      </c>
      <c r="C17" t="s">
        <v>65</v>
      </c>
      <c r="H17" s="9">
        <v>31639.213</v>
      </c>
      <c r="J17" s="9">
        <v>46266.334</v>
      </c>
    </row>
    <row r="18" spans="8:10" ht="12.75">
      <c r="H18" s="9"/>
      <c r="J18" s="9"/>
    </row>
    <row r="19" spans="1:10" ht="12.75">
      <c r="A19">
        <v>5</v>
      </c>
      <c r="C19" t="s">
        <v>66</v>
      </c>
      <c r="H19" s="10"/>
      <c r="J19" s="10"/>
    </row>
    <row r="20" spans="4:10" ht="12.75">
      <c r="D20" t="s">
        <v>67</v>
      </c>
      <c r="H20" s="11">
        <v>4575.766</v>
      </c>
      <c r="J20" s="11">
        <v>11854.645</v>
      </c>
    </row>
    <row r="21" spans="4:10" ht="12.75">
      <c r="D21" t="s">
        <v>68</v>
      </c>
      <c r="H21" s="11">
        <v>15179.267</v>
      </c>
      <c r="J21" s="11">
        <v>15340.304</v>
      </c>
    </row>
    <row r="22" spans="4:10" ht="12.75">
      <c r="D22" t="s">
        <v>69</v>
      </c>
      <c r="H22" s="11">
        <f>8980.95+167.754+433.655</f>
        <v>9582.359000000002</v>
      </c>
      <c r="J22" s="11">
        <f>13656.587+20.671</f>
        <v>13677.258</v>
      </c>
    </row>
    <row r="23" spans="4:10" ht="12.75">
      <c r="D23" t="s">
        <v>70</v>
      </c>
      <c r="H23" s="11">
        <v>83.846</v>
      </c>
      <c r="J23" s="11">
        <v>388.603</v>
      </c>
    </row>
    <row r="24" spans="8:10" ht="12.75">
      <c r="H24" s="45">
        <f>SUM(H20:H23)</f>
        <v>29421.238</v>
      </c>
      <c r="J24" s="45">
        <f>SUM(J20:J23)</f>
        <v>41260.810000000005</v>
      </c>
    </row>
    <row r="25" spans="1:10" ht="12.75">
      <c r="A25">
        <v>6</v>
      </c>
      <c r="C25" t="s">
        <v>71</v>
      </c>
      <c r="H25" s="11"/>
      <c r="J25" s="11"/>
    </row>
    <row r="26" spans="4:10" ht="12.75">
      <c r="D26" t="s">
        <v>72</v>
      </c>
      <c r="H26" s="11">
        <v>8184.287</v>
      </c>
      <c r="J26" s="11">
        <v>14077.54</v>
      </c>
    </row>
    <row r="27" spans="4:10" ht="12.75">
      <c r="D27" t="s">
        <v>73</v>
      </c>
      <c r="H27" s="11">
        <f>46958.685-24088.164</f>
        <v>22870.520999999997</v>
      </c>
      <c r="J27" s="11">
        <f>32092.58+2330.664</f>
        <v>34423.244</v>
      </c>
    </row>
    <row r="28" spans="4:10" ht="12.75">
      <c r="D28" t="s">
        <v>74</v>
      </c>
      <c r="H28" s="11">
        <v>1383.417</v>
      </c>
      <c r="J28" s="11">
        <f>1508.497+608.625</f>
        <v>2117.1220000000003</v>
      </c>
    </row>
    <row r="29" spans="4:10" ht="12.75">
      <c r="D29" t="s">
        <v>75</v>
      </c>
      <c r="H29" s="11">
        <v>6.03</v>
      </c>
      <c r="J29" s="11">
        <f>33.121+5</f>
        <v>38.121</v>
      </c>
    </row>
    <row r="30" spans="4:10" ht="12.75">
      <c r="D30" t="s">
        <v>76</v>
      </c>
      <c r="H30" s="12">
        <f>9303.535+594.531</f>
        <v>9898.065999999999</v>
      </c>
      <c r="J30" s="12">
        <f>61686.554+100853.329</f>
        <v>162539.883</v>
      </c>
    </row>
    <row r="31" spans="8:10" ht="12.75">
      <c r="H31" s="12">
        <f>SUM(H26:H30)</f>
        <v>42342.320999999996</v>
      </c>
      <c r="J31" s="12">
        <f>SUM(J26:J30)</f>
        <v>213195.91</v>
      </c>
    </row>
    <row r="32" spans="8:10" ht="12.75">
      <c r="H32" s="9"/>
      <c r="J32" s="9"/>
    </row>
    <row r="33" spans="1:10" ht="12.75">
      <c r="A33">
        <v>7</v>
      </c>
      <c r="C33" t="s">
        <v>77</v>
      </c>
      <c r="H33" s="9">
        <f>H24-H31</f>
        <v>-12921.082999999995</v>
      </c>
      <c r="J33" s="9">
        <f>J24-J31</f>
        <v>-171935.1</v>
      </c>
    </row>
    <row r="34" spans="8:10" ht="12.75">
      <c r="H34" s="44" t="s">
        <v>99</v>
      </c>
      <c r="J34" s="9"/>
    </row>
    <row r="35" spans="8:10" ht="13.5" thickBot="1">
      <c r="H35" s="13">
        <f>H14+H15+H16+H17+H33</f>
        <v>109300.94900000001</v>
      </c>
      <c r="J35" s="13">
        <f>J14+J15+J16+J17+J33</f>
        <v>-23339.850999999995</v>
      </c>
    </row>
    <row r="36" spans="8:10" ht="13.5" thickTop="1">
      <c r="H36" s="14"/>
      <c r="J36" s="14"/>
    </row>
    <row r="37" spans="8:10" ht="12.75">
      <c r="H37" s="14"/>
      <c r="J37" s="14"/>
    </row>
    <row r="38" spans="1:10" ht="12.75">
      <c r="A38">
        <v>8</v>
      </c>
      <c r="C38" t="s">
        <v>78</v>
      </c>
      <c r="H38" s="9"/>
      <c r="J38" s="9"/>
    </row>
    <row r="39" spans="3:10" ht="12.75">
      <c r="C39" t="s">
        <v>79</v>
      </c>
      <c r="H39" s="14">
        <f>41590+3</f>
        <v>41593</v>
      </c>
      <c r="J39" s="14">
        <v>40723</v>
      </c>
    </row>
    <row r="40" spans="3:10" ht="12.75">
      <c r="C40" t="s">
        <v>80</v>
      </c>
      <c r="H40" s="14"/>
      <c r="J40" s="14"/>
    </row>
    <row r="41" spans="4:10" ht="12.75">
      <c r="D41" t="s">
        <v>81</v>
      </c>
      <c r="H41" s="14">
        <f>20112.157+7.23</f>
        <v>20119.387</v>
      </c>
      <c r="J41" s="14">
        <v>17584.748</v>
      </c>
    </row>
    <row r="42" spans="4:10" ht="12.75">
      <c r="D42" t="s">
        <v>82</v>
      </c>
      <c r="H42" s="14">
        <v>0</v>
      </c>
      <c r="J42" s="14">
        <v>0</v>
      </c>
    </row>
    <row r="43" spans="4:10" ht="12.75">
      <c r="D43" t="s">
        <v>83</v>
      </c>
      <c r="H43" s="14">
        <v>10103.395</v>
      </c>
      <c r="J43" s="14">
        <v>10103.395</v>
      </c>
    </row>
    <row r="44" spans="4:10" ht="12.75">
      <c r="D44" t="s">
        <v>84</v>
      </c>
      <c r="H44" s="14">
        <v>0</v>
      </c>
      <c r="J44" s="14">
        <v>0</v>
      </c>
    </row>
    <row r="45" spans="4:10" ht="12.75">
      <c r="D45" t="s">
        <v>85</v>
      </c>
      <c r="H45" s="14">
        <f>-91659.606-59226.757</f>
        <v>-150886.363</v>
      </c>
      <c r="J45" s="14">
        <v>-91659.609</v>
      </c>
    </row>
    <row r="46" spans="4:10" ht="12.75">
      <c r="D46" t="s">
        <v>86</v>
      </c>
      <c r="H46" s="24">
        <v>-91.383</v>
      </c>
      <c r="J46" s="24">
        <v>-91.383</v>
      </c>
    </row>
    <row r="47" spans="8:10" ht="12.75">
      <c r="H47" s="9">
        <f>SUM(H39:H46)</f>
        <v>-79161.964</v>
      </c>
      <c r="J47" s="9">
        <f>SUM(J39:J46)</f>
        <v>-23339.849000000002</v>
      </c>
    </row>
    <row r="48" spans="8:10" ht="12.75">
      <c r="H48" s="9"/>
      <c r="J48" s="9"/>
    </row>
    <row r="49" spans="1:10" ht="12.75">
      <c r="A49">
        <v>9</v>
      </c>
      <c r="C49" t="s">
        <v>87</v>
      </c>
      <c r="H49" s="9">
        <v>0</v>
      </c>
      <c r="J49" s="9">
        <v>0</v>
      </c>
    </row>
    <row r="50" spans="1:10" ht="12.75">
      <c r="A50">
        <v>10</v>
      </c>
      <c r="C50" t="s">
        <v>88</v>
      </c>
      <c r="H50" s="14">
        <v>188463</v>
      </c>
      <c r="J50" s="9">
        <v>0</v>
      </c>
    </row>
    <row r="51" spans="1:10" ht="12.75">
      <c r="A51">
        <v>11</v>
      </c>
      <c r="C51" t="s">
        <v>89</v>
      </c>
      <c r="H51" s="9">
        <v>0</v>
      </c>
      <c r="J51" s="9">
        <v>0</v>
      </c>
    </row>
    <row r="52" spans="8:10" ht="12.75">
      <c r="H52" s="9"/>
      <c r="J52" s="9"/>
    </row>
    <row r="53" spans="8:10" ht="13.5" thickBot="1">
      <c r="H53" s="13">
        <f>SUM(H47:H52)</f>
        <v>109301.036</v>
      </c>
      <c r="J53" s="13">
        <f>SUM(J47:J52)</f>
        <v>-23339.849000000002</v>
      </c>
    </row>
    <row r="54" spans="8:10" ht="13.5" thickTop="1">
      <c r="H54" s="14"/>
      <c r="J54" s="14"/>
    </row>
    <row r="55" spans="1:10" ht="12.75">
      <c r="A55">
        <v>12</v>
      </c>
      <c r="C55" t="s">
        <v>90</v>
      </c>
      <c r="H55" s="9">
        <f>(H47-H17)/(H39)*100</f>
        <v>-266.3938090544082</v>
      </c>
      <c r="I55" s="9"/>
      <c r="J55" s="9">
        <f>(J47-J17)/(J39)*100</f>
        <v>-170.92597058173516</v>
      </c>
    </row>
    <row r="56" spans="8:10" ht="12.75">
      <c r="H56" s="9"/>
      <c r="J56" s="9"/>
    </row>
    <row r="57" spans="8:10" ht="12.75">
      <c r="H57" s="9"/>
      <c r="J57" s="9"/>
    </row>
    <row r="58" spans="8:10" ht="12.75">
      <c r="H58" s="15"/>
      <c r="J58" s="9"/>
    </row>
    <row r="59" spans="8:10" ht="12.75">
      <c r="H59" s="9"/>
      <c r="J59" s="9"/>
    </row>
    <row r="60" spans="8:10" ht="12.75">
      <c r="H60" s="14"/>
      <c r="J60" s="9"/>
    </row>
    <row r="61" spans="8:10" ht="12.75">
      <c r="H61" s="9"/>
      <c r="J61" s="9"/>
    </row>
    <row r="62" spans="8:10" ht="12.75">
      <c r="H62" s="9"/>
      <c r="J62" s="9"/>
    </row>
    <row r="63" spans="8:10" ht="12.75">
      <c r="H63" s="9"/>
      <c r="J63" s="9"/>
    </row>
    <row r="64" spans="8:10" ht="12.75">
      <c r="H64" s="9"/>
      <c r="J64" s="9"/>
    </row>
    <row r="65" spans="8:10" ht="12.75">
      <c r="H65" s="9"/>
      <c r="J65" s="9"/>
    </row>
    <row r="66" spans="8:10" ht="12.75">
      <c r="H66" s="9"/>
      <c r="J66" s="9"/>
    </row>
    <row r="67" spans="8:10" ht="12.75">
      <c r="H67" s="9"/>
      <c r="J67" s="9"/>
    </row>
    <row r="68" spans="8:10" ht="12.75">
      <c r="H68" s="9"/>
      <c r="J68" s="9"/>
    </row>
    <row r="69" spans="8:10" ht="12.75">
      <c r="H69" s="9"/>
      <c r="J69" s="9"/>
    </row>
    <row r="70" spans="8:10" ht="12.75">
      <c r="H70" s="9"/>
      <c r="J70" s="9"/>
    </row>
    <row r="71" spans="8:10" ht="12.75">
      <c r="H71" s="9"/>
      <c r="J71" s="9"/>
    </row>
    <row r="72" spans="8:10" ht="12.75">
      <c r="H72" s="9"/>
      <c r="J72" s="9"/>
    </row>
    <row r="73" spans="8:10" ht="12.75">
      <c r="H73" s="9"/>
      <c r="J73" s="9"/>
    </row>
    <row r="74" spans="8:10" ht="12.75">
      <c r="H74" s="9"/>
      <c r="J74" s="9"/>
    </row>
    <row r="75" ht="12.75">
      <c r="H75" s="9"/>
    </row>
    <row r="76" ht="12.75">
      <c r="H76" s="9"/>
    </row>
    <row r="77" ht="12.75">
      <c r="H77" s="9"/>
    </row>
    <row r="78" ht="12.75">
      <c r="H78" s="9"/>
    </row>
    <row r="79" ht="12.75">
      <c r="H79" s="9"/>
    </row>
    <row r="80" ht="12.75">
      <c r="H80" s="9"/>
    </row>
    <row r="81" ht="12.75">
      <c r="H81" s="9"/>
    </row>
    <row r="82" ht="12.75">
      <c r="H82" s="9"/>
    </row>
    <row r="83" ht="12.75">
      <c r="H83" s="9"/>
    </row>
  </sheetData>
  <mergeCells count="2">
    <mergeCell ref="E1:J3"/>
    <mergeCell ref="A6:J6"/>
  </mergeCells>
  <printOptions/>
  <pageMargins left="0.75" right="0.75" top="0.75" bottom="0.75" header="0.5" footer="0.5"/>
  <pageSetup horizontalDpi="360" verticalDpi="36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whlam</dc:creator>
  <cp:keywords/>
  <dc:description/>
  <cp:lastModifiedBy>Alex Lee</cp:lastModifiedBy>
  <cp:lastPrinted>2001-02-23T20:17:37Z</cp:lastPrinted>
  <dcterms:created xsi:type="dcterms:W3CDTF">1999-11-24T22:46:36Z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